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ly Work\Budget\"/>
    </mc:Choice>
  </mc:AlternateContent>
  <xr:revisionPtr revIDLastSave="0" documentId="8_{6005A6EB-1BB5-4FD0-8268-9CF47971D366}" xr6:coauthVersionLast="47" xr6:coauthVersionMax="47" xr10:uidLastSave="{00000000-0000-0000-0000-000000000000}"/>
  <bookViews>
    <workbookView xWindow="-120" yWindow="-120" windowWidth="29040" windowHeight="15720" xr2:uid="{E13D0E9A-84BD-4C3D-AEF8-4511B7AD26A5}"/>
  </bookViews>
  <sheets>
    <sheet name="Publish" sheetId="1" r:id="rId1"/>
  </sheets>
  <externalReferences>
    <externalReference r:id="rId2"/>
  </externalReferences>
  <definedNames>
    <definedName name="OSDEBT">'[1]Budget 2026'!#REF!</definedName>
    <definedName name="RATES">'[1]Budget 2026'!#REF!</definedName>
    <definedName name="SUMMARY">Publish!$A$1:$F$63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 s="1"/>
  <c r="D15" i="1"/>
  <c r="E15" i="1"/>
  <c r="F15" i="1"/>
  <c r="D16" i="1"/>
  <c r="D23" i="1" s="1"/>
  <c r="D17" i="1"/>
  <c r="E17" i="1"/>
  <c r="F17" i="1"/>
  <c r="D18" i="1"/>
  <c r="E18" i="1"/>
  <c r="F18" i="1"/>
  <c r="D19" i="1"/>
  <c r="E19" i="1"/>
  <c r="F19" i="1" s="1"/>
  <c r="D20" i="1"/>
  <c r="E20" i="1"/>
  <c r="F20" i="1" s="1"/>
  <c r="D21" i="1"/>
  <c r="E21" i="1"/>
  <c r="F21" i="1"/>
  <c r="D22" i="1"/>
  <c r="E22" i="1"/>
  <c r="F22" i="1" s="1"/>
  <c r="D26" i="1"/>
  <c r="E26" i="1"/>
  <c r="F26" i="1" s="1"/>
  <c r="D27" i="1"/>
  <c r="E27" i="1"/>
  <c r="F27" i="1"/>
  <c r="D28" i="1"/>
  <c r="E28" i="1"/>
  <c r="F28" i="1"/>
  <c r="D29" i="1"/>
  <c r="D33" i="1" s="1"/>
  <c r="E29" i="1"/>
  <c r="F29" i="1" s="1"/>
  <c r="D30" i="1"/>
  <c r="E30" i="1"/>
  <c r="F30" i="1" s="1"/>
  <c r="D31" i="1"/>
  <c r="E31" i="1"/>
  <c r="D42" i="1"/>
  <c r="D45" i="1" s="1"/>
  <c r="D49" i="1" s="1"/>
  <c r="E47" i="1" s="1"/>
  <c r="E49" i="1" s="1"/>
  <c r="E42" i="1"/>
  <c r="D44" i="1"/>
  <c r="E44" i="1"/>
  <c r="F44" i="1"/>
  <c r="E45" i="1"/>
  <c r="D54" i="1"/>
  <c r="E54" i="1"/>
  <c r="F54" i="1"/>
  <c r="D55" i="1"/>
  <c r="E55" i="1"/>
  <c r="E56" i="1" s="1"/>
  <c r="F55" i="1"/>
  <c r="D56" i="1"/>
  <c r="D62" i="1" s="1"/>
  <c r="D58" i="1"/>
  <c r="E58" i="1"/>
  <c r="D60" i="1"/>
  <c r="E60" i="1"/>
  <c r="F56" i="1" l="1"/>
  <c r="E62" i="1"/>
  <c r="F62" i="1" s="1"/>
  <c r="D34" i="1"/>
  <c r="D38" i="1" s="1"/>
  <c r="E36" i="1" s="1"/>
  <c r="E33" i="1"/>
  <c r="F33" i="1" s="1"/>
  <c r="E16" i="1"/>
  <c r="E23" i="1" s="1"/>
  <c r="E34" i="1" l="1"/>
  <c r="E38" i="1" s="1"/>
  <c r="F23" i="1"/>
</calcChain>
</file>

<file path=xl/sharedStrings.xml><?xml version="1.0" encoding="utf-8"?>
<sst xmlns="http://schemas.openxmlformats.org/spreadsheetml/2006/main" count="62" uniqueCount="49">
  <si>
    <t>$</t>
  </si>
  <si>
    <t>Tax rate per $1,000 of assessed value</t>
  </si>
  <si>
    <t>Equalized value</t>
  </si>
  <si>
    <t>Assessed value</t>
  </si>
  <si>
    <t xml:space="preserve">          Total tax levy</t>
  </si>
  <si>
    <t xml:space="preserve">    Debt Service Fund</t>
  </si>
  <si>
    <t xml:space="preserve">    General Fund</t>
  </si>
  <si>
    <t>Tax levy summary:</t>
  </si>
  <si>
    <t>OTHER INFORMATION</t>
  </si>
  <si>
    <t>Fund balance, end of year</t>
  </si>
  <si>
    <t>Fund balance, beginning of year</t>
  </si>
  <si>
    <t>Excess revenues under expenditures</t>
  </si>
  <si>
    <t>Expenditures - debt service</t>
  </si>
  <si>
    <t>Revenues</t>
  </si>
  <si>
    <t>DEBT SERVICE FUND</t>
  </si>
  <si>
    <t xml:space="preserve"> </t>
  </si>
  <si>
    <t>Excess expenditures over revenues</t>
  </si>
  <si>
    <t>Contingency</t>
  </si>
  <si>
    <t>Capital outlay</t>
  </si>
  <si>
    <t>Park and recreation</t>
  </si>
  <si>
    <t>Health and sanitation</t>
  </si>
  <si>
    <t>Public works</t>
  </si>
  <si>
    <t>Protection of persons and property</t>
  </si>
  <si>
    <t>General government</t>
  </si>
  <si>
    <t>Expenditures:</t>
  </si>
  <si>
    <t>Total revenues</t>
  </si>
  <si>
    <t>Other revenues</t>
  </si>
  <si>
    <t>Commercial revenues</t>
  </si>
  <si>
    <t>Public charges for services</t>
  </si>
  <si>
    <t>Fines, forfeitures and penalties</t>
  </si>
  <si>
    <t>Licenses and permits</t>
  </si>
  <si>
    <t>Intergovernmental revenues</t>
  </si>
  <si>
    <t>Total taxes</t>
  </si>
  <si>
    <t>Other</t>
  </si>
  <si>
    <t>General property tax</t>
  </si>
  <si>
    <t>Revenues:</t>
  </si>
  <si>
    <t>GENERAL FUND</t>
  </si>
  <si>
    <t>Change</t>
  </si>
  <si>
    <t>Budget</t>
  </si>
  <si>
    <t xml:space="preserve">Percent </t>
  </si>
  <si>
    <t>Proposed</t>
  </si>
  <si>
    <t>Adopted</t>
  </si>
  <si>
    <t>in the Village Clerk's office.</t>
  </si>
  <si>
    <t>persons are invited to attend.  Detailed budget information is available and may be examined</t>
  </si>
  <si>
    <t xml:space="preserve">on December 1, 2025, in the Lannon Village Hall at 5:30 p.m.  All interested </t>
  </si>
  <si>
    <t>Public notice is hereby given, that a public hearing will be held on the proposed 2026 budget</t>
  </si>
  <si>
    <t xml:space="preserve">        FINAL 2026 BUDGET</t>
  </si>
  <si>
    <t xml:space="preserve">     General and Debt Service Fund</t>
  </si>
  <si>
    <t xml:space="preserve">           VILLAGE OF LANNON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</si>
</sst>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000_)"/>
    <numFmt numFmtId="165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41" fontId="0" fillId="0" borderId="0"/>
    <xf numFmtId="43" fontId="1" fillId="0" borderId="0" applyFont="0" applyFill="0" applyBorder="0" applyAlignment="0" applyProtection="0"/>
  </cellStyleXfs>
  <cellXfs count="29">
    <xf numFmtId="41" fontId="0" fillId="0" borderId="0" xfId="0"/>
    <xf numFmtId="41" fontId="2" fillId="0" borderId="0" xfId="0" applyFont="1"/>
    <xf numFmtId="10" fontId="2" fillId="0" borderId="0" xfId="0" applyNumberFormat="1" applyFont="1"/>
    <xf numFmtId="0" fontId="2" fillId="0" borderId="0" xfId="0" applyNumberFormat="1" applyFont="1"/>
    <xf numFmtId="164" fontId="2" fillId="0" borderId="1" xfId="0" applyNumberFormat="1" applyFont="1" applyBorder="1"/>
    <xf numFmtId="41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41" fontId="2" fillId="0" borderId="1" xfId="0" applyFont="1" applyBorder="1"/>
    <xf numFmtId="41" fontId="2" fillId="0" borderId="2" xfId="0" applyFont="1" applyBorder="1"/>
    <xf numFmtId="41" fontId="3" fillId="0" borderId="0" xfId="0" applyFont="1" applyAlignment="1">
      <alignment horizontal="center"/>
    </xf>
    <xf numFmtId="37" fontId="2" fillId="0" borderId="0" xfId="0" applyNumberFormat="1" applyFont="1"/>
    <xf numFmtId="37" fontId="2" fillId="0" borderId="1" xfId="0" applyNumberFormat="1" applyFont="1" applyBorder="1"/>
    <xf numFmtId="37" fontId="2" fillId="0" borderId="3" xfId="0" applyNumberFormat="1" applyFont="1" applyBorder="1"/>
    <xf numFmtId="43" fontId="2" fillId="0" borderId="0" xfId="1" applyFont="1" applyProtection="1"/>
    <xf numFmtId="10" fontId="2" fillId="0" borderId="0" xfId="0" applyNumberFormat="1" applyFont="1" applyAlignment="1">
      <alignment horizontal="left" indent="2"/>
    </xf>
    <xf numFmtId="10" fontId="3" fillId="0" borderId="0" xfId="0" applyNumberFormat="1" applyFont="1" applyAlignment="1">
      <alignment horizontal="center"/>
    </xf>
    <xf numFmtId="41" fontId="2" fillId="0" borderId="3" xfId="0" applyFont="1" applyBorder="1"/>
    <xf numFmtId="165" fontId="2" fillId="0" borderId="0" xfId="1" applyNumberFormat="1" applyFont="1" applyProtection="1"/>
    <xf numFmtId="41" fontId="2" fillId="0" borderId="4" xfId="0" applyFont="1" applyBorder="1"/>
    <xf numFmtId="41" fontId="2" fillId="0" borderId="0" xfId="0" applyFont="1" applyAlignment="1">
      <alignment horizontal="left" indent="1"/>
    </xf>
    <xf numFmtId="37" fontId="2" fillId="0" borderId="4" xfId="0" applyNumberFormat="1" applyFont="1" applyBorder="1"/>
    <xf numFmtId="41" fontId="2" fillId="0" borderId="0" xfId="0" applyFont="1" applyAlignment="1">
      <alignment horizontal="left" indent="3"/>
    </xf>
    <xf numFmtId="37" fontId="2" fillId="0" borderId="5" xfId="0" applyNumberFormat="1" applyFont="1" applyBorder="1"/>
    <xf numFmtId="41" fontId="2" fillId="0" borderId="0" xfId="0" applyFont="1" applyAlignment="1">
      <alignment horizontal="left" indent="2"/>
    </xf>
    <xf numFmtId="41" fontId="2" fillId="0" borderId="3" xfId="0" applyFont="1" applyBorder="1" applyAlignment="1">
      <alignment horizontal="center"/>
    </xf>
    <xf numFmtId="41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41" fontId="2" fillId="0" borderId="0" xfId="0" applyFont="1"/>
    <xf numFmtId="41" fontId="2" fillId="0" borderId="0" xfId="0" quotePrefix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Daily%20Work\Budget\Copy%20of%202026%20Budget%20Worksheet%20-%2011%205%2025.xlsx" TargetMode="External"/><Relationship Id="rId1" Type="http://schemas.openxmlformats.org/officeDocument/2006/relationships/externalLinkPath" Target="Copy%20of%202026%20Budget%20Worksheet%20-%2011%205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ghlights"/>
      <sheetName val="Levy"/>
      <sheetName val="Budget 2026"/>
      <sheetName val="Salaries"/>
      <sheetName val="Capital"/>
      <sheetName val="Debt"/>
      <sheetName val="Water 2014"/>
      <sheetName val="Sewer 2014"/>
      <sheetName val="2000 Debt"/>
      <sheetName val="1999 Debt"/>
      <sheetName val="1998 Debt"/>
      <sheetName val="1997 Debt"/>
      <sheetName val="1996 Debt"/>
    </sheetNames>
    <sheetDataSet>
      <sheetData sheetId="0"/>
      <sheetData sheetId="1">
        <row r="15">
          <cell r="D15">
            <v>337021100</v>
          </cell>
          <cell r="G15">
            <v>394458300</v>
          </cell>
        </row>
        <row r="17">
          <cell r="D17">
            <v>229647577</v>
          </cell>
          <cell r="G17">
            <v>260177800</v>
          </cell>
        </row>
        <row r="25">
          <cell r="G25">
            <v>714883.34204999986</v>
          </cell>
        </row>
        <row r="26">
          <cell r="D26">
            <v>41068</v>
          </cell>
          <cell r="G26">
            <v>40888</v>
          </cell>
        </row>
      </sheetData>
      <sheetData sheetId="2">
        <row r="14">
          <cell r="G14">
            <v>700341</v>
          </cell>
          <cell r="H14">
            <v>714883.34204999986</v>
          </cell>
        </row>
        <row r="15">
          <cell r="G15">
            <v>50000</v>
          </cell>
          <cell r="H15">
            <v>50000</v>
          </cell>
        </row>
        <row r="28">
          <cell r="G28">
            <v>161249.81</v>
          </cell>
          <cell r="H28">
            <v>177799.57</v>
          </cell>
        </row>
        <row r="58">
          <cell r="G58">
            <v>118072</v>
          </cell>
          <cell r="H58">
            <v>90395</v>
          </cell>
        </row>
        <row r="63">
          <cell r="G63">
            <v>90000</v>
          </cell>
          <cell r="H63">
            <v>90000</v>
          </cell>
        </row>
        <row r="82">
          <cell r="G82">
            <v>103014</v>
          </cell>
          <cell r="H82">
            <v>108500</v>
          </cell>
        </row>
        <row r="86">
          <cell r="G86">
            <v>2000</v>
          </cell>
          <cell r="H86">
            <v>2000</v>
          </cell>
        </row>
        <row r="101">
          <cell r="G101">
            <v>104239.625</v>
          </cell>
          <cell r="H101">
            <v>103243.22575</v>
          </cell>
        </row>
        <row r="108">
          <cell r="G108">
            <v>54000</v>
          </cell>
          <cell r="H108">
            <v>185000</v>
          </cell>
        </row>
        <row r="127">
          <cell r="G127">
            <v>28883</v>
          </cell>
          <cell r="H127">
            <v>26532.5</v>
          </cell>
        </row>
        <row r="142">
          <cell r="G142">
            <v>29478</v>
          </cell>
          <cell r="H142">
            <v>29626.799999999999</v>
          </cell>
        </row>
        <row r="144">
          <cell r="G144">
            <v>25000</v>
          </cell>
          <cell r="H144">
            <v>25000</v>
          </cell>
        </row>
        <row r="145">
          <cell r="G145">
            <v>50000</v>
          </cell>
          <cell r="H145">
            <v>50000</v>
          </cell>
        </row>
        <row r="164">
          <cell r="G164">
            <v>136366</v>
          </cell>
          <cell r="H164">
            <v>134904.60200000001</v>
          </cell>
        </row>
        <row r="176">
          <cell r="G176">
            <v>8041</v>
          </cell>
          <cell r="H176">
            <v>8719.7999999999993</v>
          </cell>
        </row>
        <row r="179">
          <cell r="G179">
            <v>15000</v>
          </cell>
          <cell r="H179">
            <v>15000</v>
          </cell>
        </row>
        <row r="185">
          <cell r="G185">
            <v>11550</v>
          </cell>
          <cell r="H185">
            <v>17350</v>
          </cell>
        </row>
        <row r="191">
          <cell r="G191">
            <v>323</v>
          </cell>
          <cell r="H191">
            <v>323</v>
          </cell>
        </row>
        <row r="202">
          <cell r="G202">
            <v>20050</v>
          </cell>
          <cell r="H202">
            <v>22250</v>
          </cell>
        </row>
        <row r="210">
          <cell r="G210">
            <v>22904</v>
          </cell>
          <cell r="H210">
            <v>24028.66</v>
          </cell>
        </row>
        <row r="235">
          <cell r="G235">
            <v>248509.867</v>
          </cell>
          <cell r="H235">
            <v>271369.4558</v>
          </cell>
        </row>
        <row r="239">
          <cell r="G239">
            <v>417000</v>
          </cell>
          <cell r="H239">
            <v>465000</v>
          </cell>
        </row>
        <row r="246">
          <cell r="G246">
            <v>54380</v>
          </cell>
          <cell r="H246">
            <v>33980</v>
          </cell>
        </row>
        <row r="254">
          <cell r="G254">
            <v>20000</v>
          </cell>
          <cell r="H254">
            <v>14000</v>
          </cell>
        </row>
        <row r="264">
          <cell r="G264">
            <v>25500</v>
          </cell>
          <cell r="H264">
            <v>15500</v>
          </cell>
        </row>
        <row r="269">
          <cell r="G269">
            <v>65000</v>
          </cell>
          <cell r="H269">
            <v>65000</v>
          </cell>
        </row>
        <row r="273">
          <cell r="G273">
            <v>20000</v>
          </cell>
          <cell r="H273">
            <v>20000</v>
          </cell>
        </row>
        <row r="279">
          <cell r="G279">
            <v>10250</v>
          </cell>
          <cell r="H279">
            <v>120500</v>
          </cell>
        </row>
        <row r="281">
          <cell r="G281">
            <v>50465</v>
          </cell>
          <cell r="H281">
            <v>53040</v>
          </cell>
        </row>
        <row r="284">
          <cell r="G284">
            <v>43499</v>
          </cell>
          <cell r="H284">
            <v>46410</v>
          </cell>
        </row>
        <row r="286">
          <cell r="G286">
            <v>100</v>
          </cell>
          <cell r="H286">
            <v>100</v>
          </cell>
        </row>
        <row r="295">
          <cell r="G295">
            <v>200</v>
          </cell>
          <cell r="H295">
            <v>200</v>
          </cell>
        </row>
        <row r="302">
          <cell r="G302">
            <v>4306</v>
          </cell>
          <cell r="H302">
            <v>4306</v>
          </cell>
        </row>
        <row r="316">
          <cell r="G316">
            <v>89098</v>
          </cell>
          <cell r="H316">
            <v>82196.320000000007</v>
          </cell>
        </row>
        <row r="319">
          <cell r="G319">
            <v>500</v>
          </cell>
          <cell r="H319">
            <v>500</v>
          </cell>
        </row>
        <row r="326">
          <cell r="G326">
            <v>0</v>
          </cell>
          <cell r="H326">
            <v>0</v>
          </cell>
        </row>
        <row r="346">
          <cell r="G346">
            <v>595118</v>
          </cell>
          <cell r="H346">
            <v>623638</v>
          </cell>
        </row>
        <row r="355">
          <cell r="G355">
            <v>595118</v>
          </cell>
          <cell r="H355">
            <v>623638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CDC9-495D-4841-8F75-9DEE8C7DFF2C}">
  <sheetPr>
    <pageSetUpPr fitToPage="1"/>
  </sheetPr>
  <dimension ref="A1:J63"/>
  <sheetViews>
    <sheetView tabSelected="1" zoomScaleNormal="100" workbookViewId="0">
      <selection activeCell="E62" sqref="E62"/>
    </sheetView>
  </sheetViews>
  <sheetFormatPr defaultRowHeight="12.75" x14ac:dyDescent="0.2"/>
  <cols>
    <col min="1" max="1" width="28.42578125" customWidth="1"/>
    <col min="2" max="2" width="10.85546875" customWidth="1"/>
    <col min="4" max="5" width="15.5703125" bestFit="1" customWidth="1"/>
    <col min="6" max="6" width="21.42578125" customWidth="1"/>
  </cols>
  <sheetData>
    <row r="1" spans="1:7" ht="15" x14ac:dyDescent="0.2">
      <c r="A1" s="1"/>
      <c r="B1" s="3" t="s">
        <v>48</v>
      </c>
      <c r="C1" s="1"/>
      <c r="D1" s="1"/>
      <c r="E1" s="1"/>
      <c r="F1" s="10"/>
      <c r="G1" s="10"/>
    </row>
    <row r="2" spans="1:7" ht="15" x14ac:dyDescent="0.2">
      <c r="A2" s="1"/>
      <c r="B2" s="3" t="s">
        <v>47</v>
      </c>
      <c r="C2" s="1"/>
      <c r="D2" s="1"/>
      <c r="E2" s="1"/>
      <c r="F2" s="10"/>
      <c r="G2" s="10"/>
    </row>
    <row r="3" spans="1:7" ht="15" x14ac:dyDescent="0.2">
      <c r="A3" s="1"/>
      <c r="B3" s="3" t="s">
        <v>46</v>
      </c>
      <c r="C3" s="1"/>
      <c r="D3" s="1"/>
      <c r="E3" s="1"/>
      <c r="F3" s="10"/>
      <c r="G3" s="10"/>
    </row>
    <row r="4" spans="1:7" ht="15" x14ac:dyDescent="0.2">
      <c r="A4" s="1"/>
      <c r="B4" s="3"/>
      <c r="C4" s="1"/>
      <c r="D4" s="1"/>
      <c r="E4" s="1"/>
      <c r="F4" s="10"/>
      <c r="G4" s="10"/>
    </row>
    <row r="5" spans="1:7" ht="15" x14ac:dyDescent="0.2">
      <c r="A5" s="28" t="s">
        <v>45</v>
      </c>
      <c r="B5" s="27"/>
      <c r="C5" s="27"/>
      <c r="D5" s="27"/>
      <c r="E5" s="27"/>
      <c r="F5" s="27"/>
      <c r="G5" s="10"/>
    </row>
    <row r="6" spans="1:7" ht="15" x14ac:dyDescent="0.2">
      <c r="A6" s="28" t="s">
        <v>44</v>
      </c>
      <c r="B6" s="27"/>
      <c r="C6" s="27"/>
      <c r="D6" s="27"/>
      <c r="E6" s="27"/>
      <c r="F6" s="27"/>
      <c r="G6" s="10"/>
    </row>
    <row r="7" spans="1:7" ht="15" x14ac:dyDescent="0.2">
      <c r="A7" s="27" t="s">
        <v>43</v>
      </c>
      <c r="B7" s="27"/>
      <c r="C7" s="27"/>
      <c r="D7" s="27"/>
      <c r="E7" s="27"/>
      <c r="F7" s="27"/>
      <c r="G7" s="10"/>
    </row>
    <row r="8" spans="1:7" ht="15" x14ac:dyDescent="0.2">
      <c r="A8" s="27" t="s">
        <v>42</v>
      </c>
      <c r="B8" s="27"/>
      <c r="C8" s="27"/>
      <c r="D8" s="27"/>
      <c r="E8" s="27"/>
      <c r="F8" s="27"/>
      <c r="G8" s="10"/>
    </row>
    <row r="9" spans="1:7" ht="15" x14ac:dyDescent="0.2">
      <c r="A9" s="1"/>
      <c r="B9" s="3"/>
      <c r="C9" s="1"/>
      <c r="D9" s="26">
        <v>2025</v>
      </c>
      <c r="E9" s="26">
        <v>2026</v>
      </c>
      <c r="F9" s="10"/>
      <c r="G9" s="10"/>
    </row>
    <row r="10" spans="1:7" ht="15" x14ac:dyDescent="0.2">
      <c r="A10" s="1"/>
      <c r="B10" s="3"/>
      <c r="C10" s="1"/>
      <c r="D10" s="25" t="s">
        <v>41</v>
      </c>
      <c r="E10" s="25" t="s">
        <v>40</v>
      </c>
      <c r="F10" s="25" t="s">
        <v>39</v>
      </c>
      <c r="G10" s="10"/>
    </row>
    <row r="11" spans="1:7" ht="15" x14ac:dyDescent="0.2">
      <c r="A11" s="1"/>
      <c r="B11" s="3"/>
      <c r="C11" s="1"/>
      <c r="D11" s="24" t="s">
        <v>38</v>
      </c>
      <c r="E11" s="24" t="s">
        <v>38</v>
      </c>
      <c r="F11" s="24" t="s">
        <v>37</v>
      </c>
      <c r="G11" s="10"/>
    </row>
    <row r="12" spans="1:7" ht="15.75" x14ac:dyDescent="0.25">
      <c r="A12" s="9" t="s">
        <v>36</v>
      </c>
      <c r="B12" s="3"/>
      <c r="C12" s="1"/>
      <c r="D12" s="1"/>
      <c r="E12" s="1"/>
      <c r="F12" s="1"/>
      <c r="G12" s="10"/>
    </row>
    <row r="13" spans="1:7" ht="15" x14ac:dyDescent="0.2">
      <c r="A13" s="1" t="s">
        <v>35</v>
      </c>
      <c r="B13" s="3"/>
      <c r="C13" s="1"/>
      <c r="D13" s="1"/>
      <c r="E13" s="1"/>
      <c r="F13" s="1"/>
      <c r="G13" s="10"/>
    </row>
    <row r="14" spans="1:7" ht="15" x14ac:dyDescent="0.2">
      <c r="A14" s="19" t="s">
        <v>34</v>
      </c>
      <c r="B14" s="3"/>
      <c r="C14" s="5" t="s">
        <v>0</v>
      </c>
      <c r="D14" s="1">
        <f>'[1]Budget 2026'!G14</f>
        <v>700341</v>
      </c>
      <c r="E14" s="1">
        <f>'[1]Budget 2026'!H14</f>
        <v>714883.34204999986</v>
      </c>
      <c r="F14" s="2">
        <f>ROUND((E14-D14)/D14,4)</f>
        <v>2.0799999999999999E-2</v>
      </c>
      <c r="G14" s="10"/>
    </row>
    <row r="15" spans="1:7" ht="15" x14ac:dyDescent="0.2">
      <c r="A15" s="19" t="s">
        <v>33</v>
      </c>
      <c r="B15" s="3"/>
      <c r="C15" s="1"/>
      <c r="D15" s="1">
        <f>'[1]Budget 2026'!G15</f>
        <v>50000</v>
      </c>
      <c r="E15" s="1">
        <f>'[1]Budget 2026'!H15</f>
        <v>50000</v>
      </c>
      <c r="F15" s="2">
        <f>ROUND((E15-D15)/D15,4)</f>
        <v>0</v>
      </c>
      <c r="G15" s="10"/>
    </row>
    <row r="16" spans="1:7" ht="15" x14ac:dyDescent="0.2">
      <c r="A16" s="23" t="s">
        <v>32</v>
      </c>
      <c r="B16" s="3"/>
      <c r="C16" s="1"/>
      <c r="D16" s="22">
        <f>SUM(D14:D15)</f>
        <v>750341</v>
      </c>
      <c r="E16" s="22">
        <f>SUM(E14:E15)</f>
        <v>764883.34204999986</v>
      </c>
      <c r="F16" s="2"/>
      <c r="G16" s="10"/>
    </row>
    <row r="17" spans="1:10" ht="15" x14ac:dyDescent="0.2">
      <c r="A17" s="19" t="s">
        <v>31</v>
      </c>
      <c r="B17" s="3"/>
      <c r="C17" s="1"/>
      <c r="D17" s="1">
        <f>'[1]Budget 2026'!G28</f>
        <v>161249.81</v>
      </c>
      <c r="E17" s="1">
        <f>'[1]Budget 2026'!H28</f>
        <v>177799.57</v>
      </c>
      <c r="F17" s="2">
        <f>ROUND((E17-D17)/D17,4)</f>
        <v>0.1026</v>
      </c>
      <c r="G17" s="10"/>
    </row>
    <row r="18" spans="1:10" ht="15" x14ac:dyDescent="0.2">
      <c r="A18" s="19" t="s">
        <v>30</v>
      </c>
      <c r="B18" s="3"/>
      <c r="C18" s="1"/>
      <c r="D18" s="1">
        <f>'[1]Budget 2026'!G58</f>
        <v>118072</v>
      </c>
      <c r="E18" s="1">
        <f>'[1]Budget 2026'!H58</f>
        <v>90395</v>
      </c>
      <c r="F18" s="2">
        <f>ROUND((E18-D18)/D18,4)</f>
        <v>-0.2344</v>
      </c>
      <c r="G18" s="10"/>
    </row>
    <row r="19" spans="1:10" ht="15" x14ac:dyDescent="0.2">
      <c r="A19" s="19" t="s">
        <v>29</v>
      </c>
      <c r="B19" s="3"/>
      <c r="C19" s="1"/>
      <c r="D19" s="1">
        <f>'[1]Budget 2026'!G63</f>
        <v>90000</v>
      </c>
      <c r="E19" s="1">
        <f>'[1]Budget 2026'!H63</f>
        <v>90000</v>
      </c>
      <c r="F19" s="2">
        <f>ROUND((E19-D19)/D19,4)</f>
        <v>0</v>
      </c>
      <c r="G19" s="10"/>
    </row>
    <row r="20" spans="1:10" ht="15" x14ac:dyDescent="0.2">
      <c r="A20" s="19" t="s">
        <v>28</v>
      </c>
      <c r="B20" s="3"/>
      <c r="C20" s="1"/>
      <c r="D20" s="1">
        <f>'[1]Budget 2026'!G82</f>
        <v>103014</v>
      </c>
      <c r="E20" s="1">
        <f>'[1]Budget 2026'!H82</f>
        <v>108500</v>
      </c>
      <c r="F20" s="2">
        <f>ROUND((E20-D20)/D20,4)</f>
        <v>5.33E-2</v>
      </c>
      <c r="G20" s="10"/>
      <c r="H20" t="s">
        <v>15</v>
      </c>
    </row>
    <row r="21" spans="1:10" ht="15" x14ac:dyDescent="0.2">
      <c r="A21" s="19" t="s">
        <v>27</v>
      </c>
      <c r="B21" s="3"/>
      <c r="C21" s="1"/>
      <c r="D21" s="1">
        <f>'[1]Budget 2026'!G86</f>
        <v>2000</v>
      </c>
      <c r="E21" s="1">
        <f>'[1]Budget 2026'!H86</f>
        <v>2000</v>
      </c>
      <c r="F21" s="2">
        <f>ROUND((E21-D21)/D21,4)</f>
        <v>0</v>
      </c>
      <c r="G21" s="10"/>
    </row>
    <row r="22" spans="1:10" ht="15" x14ac:dyDescent="0.2">
      <c r="A22" s="19" t="s">
        <v>26</v>
      </c>
      <c r="B22" s="3"/>
      <c r="C22" s="1"/>
      <c r="D22" s="1">
        <f>'[1]Budget 2026'!G101+'[1]Budget 2026'!G108</f>
        <v>158239.625</v>
      </c>
      <c r="E22" s="1">
        <f>'[1]Budget 2026'!H101+'[1]Budget 2026'!H108</f>
        <v>288243.22574999998</v>
      </c>
      <c r="F22" s="2">
        <f>ROUND((E22-D22)/D22,4)</f>
        <v>0.8216</v>
      </c>
      <c r="G22" s="10"/>
    </row>
    <row r="23" spans="1:10" ht="15" x14ac:dyDescent="0.2">
      <c r="A23" s="21" t="s">
        <v>25</v>
      </c>
      <c r="B23" s="3"/>
      <c r="C23" s="1"/>
      <c r="D23" s="20">
        <f>SUM(D16:D22)</f>
        <v>1382916.4350000001</v>
      </c>
      <c r="E23" s="20">
        <f>SUM(E16:E22)</f>
        <v>1521821.1377999999</v>
      </c>
      <c r="F23" s="2">
        <f>ROUND((E23-D23)/D23,4)</f>
        <v>0.1004</v>
      </c>
      <c r="G23" s="10"/>
      <c r="J23" t="s">
        <v>15</v>
      </c>
    </row>
    <row r="24" spans="1:10" ht="15" x14ac:dyDescent="0.2">
      <c r="A24" s="1"/>
      <c r="B24" s="3"/>
      <c r="C24" s="1"/>
      <c r="D24" s="10"/>
      <c r="E24" s="10"/>
      <c r="F24" s="2"/>
      <c r="G24" s="1"/>
    </row>
    <row r="25" spans="1:10" ht="15" x14ac:dyDescent="0.2">
      <c r="A25" s="1" t="s">
        <v>24</v>
      </c>
      <c r="B25" s="3"/>
      <c r="C25" s="1"/>
      <c r="D25" s="1"/>
      <c r="E25" s="1"/>
      <c r="F25" s="2"/>
      <c r="G25" s="1"/>
    </row>
    <row r="26" spans="1:10" ht="15" x14ac:dyDescent="0.2">
      <c r="A26" s="19" t="s">
        <v>23</v>
      </c>
      <c r="B26" s="3"/>
      <c r="C26" s="1"/>
      <c r="D26" s="10">
        <f>'[1]Budget 2026'!G127+'[1]Budget 2026'!G142+'[1]Budget 2026'!G144+'[1]Budget 2026'!G145+'[1]Budget 2026'!G164+'[1]Budget 2026'!G176+'[1]Budget 2026'!G185+'[1]Budget 2026'!G179+'[1]Budget 2026'!G191+'[1]Budget 2026'!G202+'[1]Budget 2026'!G210</f>
        <v>347595</v>
      </c>
      <c r="E26" s="10">
        <f>'[1]Budget 2026'!H127+'[1]Budget 2026'!H142+'[1]Budget 2026'!H144+'[1]Budget 2026'!H145+'[1]Budget 2026'!H164+'[1]Budget 2026'!H176+'[1]Budget 2026'!H185+'[1]Budget 2026'!H179+'[1]Budget 2026'!H191+'[1]Budget 2026'!H202+'[1]Budget 2026'!H210</f>
        <v>353735.36199999996</v>
      </c>
      <c r="F26" s="2">
        <f>ROUND((E26-D26)/D26,4)</f>
        <v>1.77E-2</v>
      </c>
      <c r="G26" s="1"/>
    </row>
    <row r="27" spans="1:10" ht="15" x14ac:dyDescent="0.2">
      <c r="A27" s="19" t="s">
        <v>22</v>
      </c>
      <c r="B27" s="3"/>
      <c r="C27" s="1"/>
      <c r="D27" s="10">
        <f>'[1]Budget 2026'!G235+'[1]Budget 2026'!G239+'[1]Budget 2026'!G246</f>
        <v>719889.86699999997</v>
      </c>
      <c r="E27" s="10">
        <f>'[1]Budget 2026'!H235+'[1]Budget 2026'!H239+'[1]Budget 2026'!H246+1</f>
        <v>770350.4558</v>
      </c>
      <c r="F27" s="2">
        <f>ROUND((E27-D27)/D27,4)</f>
        <v>7.0099999999999996E-2</v>
      </c>
      <c r="G27" s="1"/>
    </row>
    <row r="28" spans="1:10" ht="15" x14ac:dyDescent="0.2">
      <c r="A28" s="19" t="s">
        <v>21</v>
      </c>
      <c r="B28" s="3"/>
      <c r="C28" s="1"/>
      <c r="D28" s="10">
        <f>'[1]Budget 2026'!G254+'[1]Budget 2026'!G264+'[1]Budget 2026'!G269+'[1]Budget 2026'!G273+'[1]Budget 2026'!G279</f>
        <v>140750</v>
      </c>
      <c r="E28" s="10">
        <f>'[1]Budget 2026'!H254+'[1]Budget 2026'!H264+'[1]Budget 2026'!H269+'[1]Budget 2026'!H273+'[1]Budget 2026'!H279</f>
        <v>235000</v>
      </c>
      <c r="F28" s="2">
        <f>ROUND((E28-D28)/D28,4)</f>
        <v>0.66959999999999997</v>
      </c>
      <c r="G28" s="1"/>
    </row>
    <row r="29" spans="1:10" ht="15" x14ac:dyDescent="0.2">
      <c r="A29" s="19" t="s">
        <v>20</v>
      </c>
      <c r="B29" s="3"/>
      <c r="C29" s="1"/>
      <c r="D29" s="10">
        <f>+'[1]Budget 2026'!G281+'[1]Budget 2026'!G284+'[1]Budget 2026'!G286+'[1]Budget 2026'!G295</f>
        <v>94264</v>
      </c>
      <c r="E29" s="10">
        <f>+'[1]Budget 2026'!H281+'[1]Budget 2026'!H284+'[1]Budget 2026'!H286+'[1]Budget 2026'!H295</f>
        <v>99750</v>
      </c>
      <c r="F29" s="2">
        <f>ROUND((E29-D29)/D29,4)</f>
        <v>5.8200000000000002E-2</v>
      </c>
      <c r="G29" s="1"/>
    </row>
    <row r="30" spans="1:10" ht="15" x14ac:dyDescent="0.2">
      <c r="A30" s="19" t="s">
        <v>19</v>
      </c>
      <c r="B30" s="3"/>
      <c r="C30" s="1"/>
      <c r="D30" s="1">
        <f>+'[1]Budget 2026'!G302+'[1]Budget 2026'!G316+'[1]Budget 2026'!G319+1</f>
        <v>93905</v>
      </c>
      <c r="E30" s="1">
        <f>+'[1]Budget 2026'!H302+'[1]Budget 2026'!H316+'[1]Budget 2026'!H319+1</f>
        <v>87003.32</v>
      </c>
      <c r="F30" s="2">
        <f>ROUND((E30-D30)/D30,4)</f>
        <v>-7.3499999999999996E-2</v>
      </c>
      <c r="G30" s="1"/>
    </row>
    <row r="31" spans="1:10" ht="15" x14ac:dyDescent="0.2">
      <c r="A31" s="19" t="s">
        <v>18</v>
      </c>
      <c r="B31" s="3"/>
      <c r="C31" s="1"/>
      <c r="D31" s="1">
        <f>+'[1]Budget 2026'!G326</f>
        <v>0</v>
      </c>
      <c r="E31" s="1">
        <f>+'[1]Budget 2026'!H326</f>
        <v>0</v>
      </c>
      <c r="F31" s="2">
        <v>0</v>
      </c>
      <c r="G31" s="1"/>
    </row>
    <row r="32" spans="1:10" ht="15" x14ac:dyDescent="0.2">
      <c r="A32" s="19" t="s">
        <v>17</v>
      </c>
      <c r="B32" s="3"/>
      <c r="C32" s="1"/>
      <c r="D32" s="1">
        <v>0</v>
      </c>
      <c r="E32" s="1">
        <v>0</v>
      </c>
      <c r="F32" s="2">
        <v>0</v>
      </c>
      <c r="G32" s="1"/>
    </row>
    <row r="33" spans="1:9" ht="15" x14ac:dyDescent="0.2">
      <c r="A33" s="1"/>
      <c r="B33" s="3"/>
      <c r="C33" s="1"/>
      <c r="D33" s="18">
        <f>SUM(D26:D32)-1</f>
        <v>1396402.8670000001</v>
      </c>
      <c r="E33" s="18">
        <f>SUM(E26:E32)</f>
        <v>1545839.1377999999</v>
      </c>
      <c r="F33" s="2">
        <f>ROUND((E33-D33)/D33,4)</f>
        <v>0.107</v>
      </c>
      <c r="G33" s="1"/>
    </row>
    <row r="34" spans="1:9" ht="15" x14ac:dyDescent="0.2">
      <c r="A34" s="14" t="s">
        <v>16</v>
      </c>
      <c r="B34" s="3"/>
      <c r="C34" s="1"/>
      <c r="D34" s="17">
        <f>D23-D33</f>
        <v>-13486.43200000003</v>
      </c>
      <c r="E34" s="17">
        <f>E23-E33</f>
        <v>-24018</v>
      </c>
      <c r="F34" s="2"/>
      <c r="G34" s="1"/>
      <c r="I34" t="s">
        <v>15</v>
      </c>
    </row>
    <row r="35" spans="1:9" ht="15" x14ac:dyDescent="0.2">
      <c r="A35" s="1"/>
      <c r="B35" s="3"/>
      <c r="C35" s="1"/>
      <c r="D35" s="1"/>
      <c r="E35" s="1"/>
      <c r="F35" s="2"/>
      <c r="G35" s="1"/>
    </row>
    <row r="36" spans="1:9" ht="15" x14ac:dyDescent="0.2">
      <c r="A36" s="2" t="s">
        <v>10</v>
      </c>
      <c r="B36" s="3"/>
      <c r="C36" s="1"/>
      <c r="D36" s="16">
        <v>314206</v>
      </c>
      <c r="E36" s="16">
        <f>+D38</f>
        <v>300719.56799999997</v>
      </c>
      <c r="F36" s="2"/>
      <c r="G36" s="1"/>
    </row>
    <row r="37" spans="1:9" ht="15" x14ac:dyDescent="0.2">
      <c r="A37" s="1"/>
      <c r="B37" s="3"/>
      <c r="C37" s="1"/>
      <c r="D37" s="10"/>
      <c r="E37" s="10"/>
      <c r="F37" s="2"/>
      <c r="G37" s="1"/>
    </row>
    <row r="38" spans="1:9" ht="15.75" thickBot="1" x14ac:dyDescent="0.25">
      <c r="A38" s="2" t="s">
        <v>9</v>
      </c>
      <c r="B38" s="3"/>
      <c r="C38" s="5" t="s">
        <v>0</v>
      </c>
      <c r="D38" s="11">
        <f>SUM(D34:D36)</f>
        <v>300719.56799999997</v>
      </c>
      <c r="E38" s="11">
        <f>SUM(E34:E36)</f>
        <v>276701.56799999997</v>
      </c>
      <c r="F38" s="2"/>
      <c r="G38" s="1"/>
    </row>
    <row r="39" spans="1:9" ht="15.75" thickTop="1" x14ac:dyDescent="0.2">
      <c r="A39" s="2"/>
      <c r="B39" s="3"/>
      <c r="C39" s="1"/>
      <c r="D39" s="10"/>
      <c r="E39" s="10"/>
      <c r="F39" s="2"/>
      <c r="G39" s="1"/>
    </row>
    <row r="40" spans="1:9" ht="15.75" x14ac:dyDescent="0.25">
      <c r="A40" s="15" t="s">
        <v>14</v>
      </c>
      <c r="B40" s="3"/>
      <c r="C40" s="1"/>
      <c r="D40" s="10"/>
      <c r="E40" s="10"/>
      <c r="F40" s="2"/>
      <c r="G40" s="1"/>
    </row>
    <row r="41" spans="1:9" ht="15" x14ac:dyDescent="0.2">
      <c r="A41" s="2"/>
      <c r="B41" s="3"/>
      <c r="C41" s="1"/>
      <c r="D41" s="10"/>
      <c r="E41" s="10"/>
      <c r="F41" s="2"/>
      <c r="G41" s="1"/>
    </row>
    <row r="42" spans="1:9" ht="15" x14ac:dyDescent="0.2">
      <c r="A42" s="2" t="s">
        <v>13</v>
      </c>
      <c r="B42" s="3"/>
      <c r="C42" s="5" t="s">
        <v>0</v>
      </c>
      <c r="D42" s="10">
        <f>'[1]Budget 2026'!G346</f>
        <v>595118</v>
      </c>
      <c r="E42" s="10">
        <f>'[1]Budget 2026'!H346</f>
        <v>623638</v>
      </c>
      <c r="F42" s="2"/>
      <c r="G42" s="1"/>
    </row>
    <row r="43" spans="1:9" ht="15" x14ac:dyDescent="0.2">
      <c r="A43" s="2"/>
      <c r="B43" s="3"/>
      <c r="C43" s="1"/>
      <c r="D43" s="10"/>
      <c r="E43" s="10"/>
      <c r="F43" s="2"/>
      <c r="G43" s="1"/>
    </row>
    <row r="44" spans="1:9" ht="15" x14ac:dyDescent="0.2">
      <c r="A44" s="2" t="s">
        <v>12</v>
      </c>
      <c r="B44" s="3"/>
      <c r="C44" s="1"/>
      <c r="D44" s="12">
        <f>'[1]Budget 2026'!G355</f>
        <v>595118</v>
      </c>
      <c r="E44" s="12">
        <f>'[1]Budget 2026'!H355</f>
        <v>623638</v>
      </c>
      <c r="F44" s="2">
        <f>ROUND((E44-D44)/D44,4)</f>
        <v>4.7899999999999998E-2</v>
      </c>
      <c r="G44" s="1"/>
    </row>
    <row r="45" spans="1:9" ht="15" x14ac:dyDescent="0.2">
      <c r="A45" s="14" t="s">
        <v>11</v>
      </c>
      <c r="B45" s="3"/>
      <c r="C45" s="1"/>
      <c r="D45" s="13">
        <f>D42-D44</f>
        <v>0</v>
      </c>
      <c r="E45" s="13">
        <f>E42-E44</f>
        <v>0</v>
      </c>
      <c r="F45" s="2"/>
      <c r="G45" s="1"/>
    </row>
    <row r="46" spans="1:9" ht="15" x14ac:dyDescent="0.2">
      <c r="A46" s="1"/>
      <c r="B46" s="3"/>
      <c r="C46" s="1"/>
      <c r="D46" s="1"/>
      <c r="E46" s="10"/>
      <c r="F46" s="2"/>
      <c r="G46" s="1"/>
    </row>
    <row r="47" spans="1:9" ht="15" x14ac:dyDescent="0.2">
      <c r="A47" s="2" t="s">
        <v>10</v>
      </c>
      <c r="B47" s="3"/>
      <c r="C47" s="1"/>
      <c r="D47" s="12">
        <v>101155</v>
      </c>
      <c r="E47" s="12">
        <f>+D49</f>
        <v>101155</v>
      </c>
      <c r="F47" s="2"/>
      <c r="G47" s="1"/>
    </row>
    <row r="48" spans="1:9" ht="15" x14ac:dyDescent="0.2">
      <c r="A48" s="2"/>
      <c r="B48" s="3"/>
      <c r="C48" s="1"/>
      <c r="D48" s="10"/>
      <c r="E48" s="10"/>
      <c r="F48" s="2"/>
      <c r="G48" s="1"/>
    </row>
    <row r="49" spans="1:7" ht="15.75" thickBot="1" x14ac:dyDescent="0.25">
      <c r="A49" s="2" t="s">
        <v>9</v>
      </c>
      <c r="B49" s="3"/>
      <c r="C49" s="5" t="s">
        <v>0</v>
      </c>
      <c r="D49" s="11">
        <f>D47+D45</f>
        <v>101155</v>
      </c>
      <c r="E49" s="11">
        <f>E47+E45</f>
        <v>101155</v>
      </c>
      <c r="F49" s="2"/>
      <c r="G49" s="1"/>
    </row>
    <row r="50" spans="1:7" ht="15.75" thickTop="1" x14ac:dyDescent="0.2">
      <c r="A50" s="2"/>
      <c r="B50" s="3"/>
      <c r="C50" s="1"/>
      <c r="D50" s="10"/>
      <c r="E50" s="10"/>
      <c r="F50" s="2"/>
      <c r="G50" s="1"/>
    </row>
    <row r="51" spans="1:7" ht="15.75" x14ac:dyDescent="0.25">
      <c r="A51" s="9" t="s">
        <v>8</v>
      </c>
      <c r="B51" s="3"/>
      <c r="C51" s="1"/>
      <c r="D51" s="1"/>
      <c r="E51" s="1"/>
      <c r="F51" s="1"/>
      <c r="G51" s="1"/>
    </row>
    <row r="52" spans="1:7" ht="15" x14ac:dyDescent="0.2">
      <c r="A52" s="1"/>
      <c r="B52" s="3"/>
      <c r="C52" s="1"/>
      <c r="D52" s="1"/>
      <c r="E52" s="1"/>
      <c r="F52" s="1"/>
      <c r="G52" s="1"/>
    </row>
    <row r="53" spans="1:7" ht="15" x14ac:dyDescent="0.2">
      <c r="A53" s="1" t="s">
        <v>7</v>
      </c>
      <c r="B53" s="3"/>
      <c r="C53" s="1"/>
      <c r="D53" s="1"/>
      <c r="E53" s="1"/>
      <c r="F53" s="1"/>
      <c r="G53" s="1"/>
    </row>
    <row r="54" spans="1:7" ht="15" x14ac:dyDescent="0.2">
      <c r="A54" s="1" t="s">
        <v>6</v>
      </c>
      <c r="B54" s="3"/>
      <c r="C54" s="5" t="s">
        <v>0</v>
      </c>
      <c r="D54" s="1">
        <f>D14</f>
        <v>700341</v>
      </c>
      <c r="E54" s="1">
        <f>[1]Levy!G25</f>
        <v>714883.34204999986</v>
      </c>
      <c r="F54" s="2">
        <f>ROUND((E54-D54)/D54,4)</f>
        <v>2.0799999999999999E-2</v>
      </c>
      <c r="G54" s="1"/>
    </row>
    <row r="55" spans="1:7" ht="15" x14ac:dyDescent="0.2">
      <c r="A55" s="1" t="s">
        <v>5</v>
      </c>
      <c r="B55" s="3"/>
      <c r="C55" s="5"/>
      <c r="D55" s="1">
        <f>[1]Levy!D26</f>
        <v>41068</v>
      </c>
      <c r="E55" s="1">
        <f>[1]Levy!G26</f>
        <v>40888</v>
      </c>
      <c r="F55" s="2">
        <f>ROUND((E55-D55)/D55,4)</f>
        <v>-4.4000000000000003E-3</v>
      </c>
      <c r="G55" s="1"/>
    </row>
    <row r="56" spans="1:7" ht="15.75" thickBot="1" x14ac:dyDescent="0.25">
      <c r="A56" s="1" t="s">
        <v>4</v>
      </c>
      <c r="B56" s="3"/>
      <c r="C56" s="5" t="s">
        <v>0</v>
      </c>
      <c r="D56" s="8">
        <f>D55+D54</f>
        <v>741409</v>
      </c>
      <c r="E56" s="8">
        <f>E55+E54</f>
        <v>755771.34204999986</v>
      </c>
      <c r="F56" s="2">
        <f>ROUND((E56-D56)/D56,4)</f>
        <v>1.9400000000000001E-2</v>
      </c>
      <c r="G56" s="1"/>
    </row>
    <row r="57" spans="1:7" ht="15.75" thickTop="1" x14ac:dyDescent="0.2">
      <c r="A57" s="1"/>
      <c r="B57" s="3"/>
      <c r="C57" s="5"/>
      <c r="D57" s="1"/>
      <c r="E57" s="1"/>
      <c r="F57" s="1"/>
      <c r="G57" s="1"/>
    </row>
    <row r="58" spans="1:7" ht="15.75" thickBot="1" x14ac:dyDescent="0.25">
      <c r="A58" s="1" t="s">
        <v>3</v>
      </c>
      <c r="B58" s="3"/>
      <c r="C58" s="5" t="s">
        <v>0</v>
      </c>
      <c r="D58" s="7">
        <f>[1]Levy!D17</f>
        <v>229647577</v>
      </c>
      <c r="E58" s="7">
        <f>[1]Levy!G17</f>
        <v>260177800</v>
      </c>
      <c r="F58" s="1"/>
      <c r="G58" s="1"/>
    </row>
    <row r="59" spans="1:7" ht="15.75" thickTop="1" x14ac:dyDescent="0.2">
      <c r="A59" s="1"/>
      <c r="B59" s="3"/>
      <c r="C59" s="5"/>
      <c r="D59" s="1"/>
      <c r="E59" s="1"/>
      <c r="F59" s="1"/>
      <c r="G59" s="1"/>
    </row>
    <row r="60" spans="1:7" ht="15.75" thickBot="1" x14ac:dyDescent="0.25">
      <c r="A60" s="1" t="s">
        <v>2</v>
      </c>
      <c r="B60" s="3"/>
      <c r="C60" s="5" t="s">
        <v>0</v>
      </c>
      <c r="D60" s="7">
        <f>[1]Levy!D15</f>
        <v>337021100</v>
      </c>
      <c r="E60" s="7">
        <f>[1]Levy!G15</f>
        <v>394458300</v>
      </c>
      <c r="F60" s="1"/>
      <c r="G60" s="1"/>
    </row>
    <row r="61" spans="1:7" ht="15.75" thickTop="1" x14ac:dyDescent="0.2">
      <c r="A61" s="2"/>
      <c r="B61" s="3"/>
      <c r="C61" s="6"/>
      <c r="D61" s="2"/>
      <c r="E61" s="2"/>
      <c r="F61" s="2"/>
      <c r="G61" s="1"/>
    </row>
    <row r="62" spans="1:7" ht="15.75" thickBot="1" x14ac:dyDescent="0.25">
      <c r="A62" s="2" t="s">
        <v>1</v>
      </c>
      <c r="B62" s="3"/>
      <c r="C62" s="5" t="s">
        <v>0</v>
      </c>
      <c r="D62" s="4">
        <f>ROUND(D56/(D58/1000),4)</f>
        <v>3.2284999999999999</v>
      </c>
      <c r="E62" s="4">
        <f>ROUND(E56/(E58/1000),4)</f>
        <v>2.9047999999999998</v>
      </c>
      <c r="F62" s="2">
        <f>ROUND((E62-D62)/D62,4)</f>
        <v>-0.1003</v>
      </c>
      <c r="G62" s="1"/>
    </row>
    <row r="63" spans="1:7" ht="15.75" thickTop="1" x14ac:dyDescent="0.2">
      <c r="A63" s="2"/>
      <c r="B63" s="3"/>
      <c r="C63" s="1"/>
      <c r="D63" s="2"/>
      <c r="E63" s="2"/>
      <c r="F63" s="2"/>
      <c r="G63" s="1"/>
    </row>
  </sheetData>
  <mergeCells count="4">
    <mergeCell ref="A5:F5"/>
    <mergeCell ref="A6:F6"/>
    <mergeCell ref="A7:F7"/>
    <mergeCell ref="A8:F8"/>
  </mergeCells>
  <pageMargins left="0.75" right="0.75" top="1" bottom="1" header="0.5" footer="0.5"/>
  <pageSetup scale="6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Klemmer</dc:creator>
  <cp:lastModifiedBy>Brenda Klemmer</cp:lastModifiedBy>
  <dcterms:created xsi:type="dcterms:W3CDTF">2025-11-05T13:53:39Z</dcterms:created>
  <dcterms:modified xsi:type="dcterms:W3CDTF">2025-11-05T13:54:04Z</dcterms:modified>
</cp:coreProperties>
</file>